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bcuac-my.sharepoint.com/personal/jennie_carter_bcu_ac_uk/Documents/Documents/"/>
    </mc:Choice>
  </mc:AlternateContent>
  <xr:revisionPtr revIDLastSave="57" documentId="8_{62DB4908-A1C8-4E0F-A51F-78561CCD77D9}" xr6:coauthVersionLast="47" xr6:coauthVersionMax="47" xr10:uidLastSave="{410C7DF5-0A28-4C55-B09E-ED22A56832A5}"/>
  <bookViews>
    <workbookView xWindow="-28920" yWindow="-1035" windowWidth="29040" windowHeight="15840" xr2:uid="{9D84D63A-6D84-4225-80F3-10213EADD3CD}"/>
  </bookViews>
  <sheets>
    <sheet name="ALL DATA" sheetId="10" r:id="rId1"/>
    <sheet name="Sheet1 OLD" sheetId="4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" i="10" l="1"/>
  <c r="AC5" i="10" l="1"/>
  <c r="AC7" i="10"/>
  <c r="AC8" i="10"/>
  <c r="AC9" i="10"/>
  <c r="AC10" i="10"/>
  <c r="AC12" i="10"/>
  <c r="AC13" i="10"/>
  <c r="AC14" i="10"/>
  <c r="AC27" i="10"/>
  <c r="AA27" i="10"/>
  <c r="W27" i="10"/>
  <c r="U27" i="10"/>
  <c r="Q27" i="10"/>
  <c r="O27" i="10"/>
  <c r="L27" i="10"/>
  <c r="J27" i="10"/>
  <c r="F26" i="10"/>
  <c r="D26" i="10"/>
  <c r="AC25" i="10"/>
  <c r="AA25" i="10"/>
  <c r="W25" i="10"/>
  <c r="U25" i="10"/>
  <c r="Q25" i="10"/>
  <c r="O25" i="10"/>
  <c r="L25" i="10"/>
  <c r="J25" i="10"/>
  <c r="F25" i="10"/>
  <c r="D25" i="10"/>
  <c r="AC24" i="10"/>
  <c r="AA24" i="10"/>
  <c r="W24" i="10"/>
  <c r="U24" i="10"/>
  <c r="Q24" i="10"/>
  <c r="O24" i="10"/>
  <c r="L24" i="10"/>
  <c r="J24" i="10"/>
  <c r="F24" i="10"/>
  <c r="D24" i="10"/>
  <c r="AC23" i="10"/>
  <c r="AA23" i="10"/>
  <c r="W23" i="10"/>
  <c r="U23" i="10"/>
  <c r="Q23" i="10"/>
  <c r="O23" i="10"/>
  <c r="L23" i="10"/>
  <c r="J23" i="10"/>
  <c r="F23" i="10"/>
  <c r="D23" i="10"/>
  <c r="AC22" i="10"/>
  <c r="AA22" i="10"/>
  <c r="W22" i="10"/>
  <c r="U22" i="10"/>
  <c r="Q22" i="10"/>
  <c r="O22" i="10"/>
  <c r="L22" i="10"/>
  <c r="J22" i="10"/>
  <c r="AC21" i="10"/>
  <c r="AA21" i="10"/>
  <c r="W21" i="10"/>
  <c r="U21" i="10"/>
  <c r="Q21" i="10"/>
  <c r="O21" i="10"/>
  <c r="L21" i="10"/>
  <c r="J21" i="10"/>
  <c r="F21" i="10"/>
  <c r="D21" i="10"/>
  <c r="AC20" i="10"/>
  <c r="AA20" i="10"/>
  <c r="W20" i="10"/>
  <c r="U20" i="10"/>
  <c r="Q20" i="10"/>
  <c r="O20" i="10"/>
  <c r="L20" i="10"/>
  <c r="J20" i="10"/>
  <c r="F20" i="10"/>
  <c r="D20" i="10"/>
  <c r="AC19" i="10"/>
  <c r="AA19" i="10"/>
  <c r="W19" i="10"/>
  <c r="L19" i="10"/>
  <c r="AC18" i="10"/>
  <c r="AA18" i="10"/>
  <c r="W18" i="10"/>
  <c r="U18" i="10"/>
  <c r="AA14" i="10"/>
  <c r="W14" i="10"/>
  <c r="U14" i="10"/>
  <c r="Q14" i="10"/>
  <c r="O14" i="10"/>
  <c r="L14" i="10"/>
  <c r="J14" i="10"/>
  <c r="AA13" i="10"/>
  <c r="W13" i="10"/>
  <c r="U13" i="10"/>
  <c r="Q13" i="10"/>
  <c r="O13" i="10"/>
  <c r="L13" i="10"/>
  <c r="J13" i="10"/>
  <c r="AA12" i="10"/>
  <c r="W12" i="10"/>
  <c r="U12" i="10"/>
  <c r="Q12" i="10"/>
  <c r="O12" i="10"/>
  <c r="L12" i="10"/>
  <c r="J12" i="10"/>
  <c r="F12" i="10"/>
  <c r="D12" i="10"/>
  <c r="AA10" i="10"/>
  <c r="W10" i="10"/>
  <c r="U10" i="10"/>
  <c r="Q10" i="10"/>
  <c r="O10" i="10"/>
  <c r="L10" i="10"/>
  <c r="J10" i="10"/>
  <c r="F10" i="10"/>
  <c r="D10" i="10"/>
  <c r="AA9" i="10"/>
  <c r="W9" i="10"/>
  <c r="U9" i="10"/>
  <c r="AA8" i="10"/>
  <c r="W8" i="10"/>
  <c r="U8" i="10"/>
  <c r="Q8" i="10"/>
  <c r="O8" i="10"/>
  <c r="L8" i="10"/>
  <c r="J8" i="10"/>
  <c r="AA7" i="10"/>
  <c r="W7" i="10"/>
  <c r="U7" i="10"/>
  <c r="F6" i="10"/>
  <c r="D6" i="10"/>
  <c r="AA5" i="10"/>
  <c r="W5" i="10"/>
  <c r="U5" i="10"/>
  <c r="C19" i="4" l="1"/>
  <c r="D19" i="4"/>
  <c r="E19" i="4"/>
  <c r="F19" i="4"/>
  <c r="G19" i="4"/>
  <c r="H19" i="4"/>
  <c r="B19" i="4"/>
  <c r="C18" i="4"/>
  <c r="D18" i="4"/>
  <c r="E18" i="4"/>
  <c r="F18" i="4"/>
  <c r="G18" i="4"/>
  <c r="H18" i="4"/>
  <c r="B18" i="4"/>
</calcChain>
</file>

<file path=xl/sharedStrings.xml><?xml version="1.0" encoding="utf-8"?>
<sst xmlns="http://schemas.openxmlformats.org/spreadsheetml/2006/main" count="53" uniqueCount="22">
  <si>
    <t>Match Day -2</t>
  </si>
  <si>
    <t xml:space="preserve">Match Day -1 </t>
  </si>
  <si>
    <t>Match Day</t>
  </si>
  <si>
    <t>Match Day +1</t>
  </si>
  <si>
    <t>Match Day +2</t>
  </si>
  <si>
    <t>Protein intake (total g)</t>
  </si>
  <si>
    <t xml:space="preserve">Intervention </t>
  </si>
  <si>
    <t>SD</t>
  </si>
  <si>
    <t xml:space="preserve">Match Day -4 </t>
  </si>
  <si>
    <t>Match Day -3</t>
  </si>
  <si>
    <t>Match Day+2</t>
  </si>
  <si>
    <t>Match Day +3</t>
  </si>
  <si>
    <t>mean</t>
  </si>
  <si>
    <t>(Adjusted RMR)</t>
  </si>
  <si>
    <t>Participant</t>
  </si>
  <si>
    <t xml:space="preserve">Participant </t>
  </si>
  <si>
    <r>
      <t>Absolute RMR (kcal</t>
    </r>
    <r>
      <rPr>
        <sz val="10"/>
        <color theme="1"/>
        <rFont val="Calibri"/>
        <family val="2"/>
      </rPr>
      <t>·day)</t>
    </r>
  </si>
  <si>
    <t xml:space="preserve">Control </t>
  </si>
  <si>
    <t>CHO intake (total g)</t>
  </si>
  <si>
    <t>Protein intake (g·kg·day)</t>
  </si>
  <si>
    <t>CHO intake (g·kg·day)</t>
  </si>
  <si>
    <t>Energy Intake (kcal·day)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</si>
</sst>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3" borderId="0" xfId="0" applyFill="1"/>
    <xf numFmtId="0" fontId="3" fillId="2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4" borderId="0" xfId="0" applyFill="1"/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1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wrapText="1"/>
    </xf>
    <xf numFmtId="1" fontId="0" fillId="0" borderId="0" xfId="0" applyNumberForma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5" borderId="0" xfId="0" applyFont="1" applyFill="1" applyAlignment="1">
      <alignment horizontal="center"/>
    </xf>
    <xf numFmtId="0" fontId="9" fillId="5" borderId="0" xfId="0" applyFont="1" applyFill="1" applyAlignment="1">
      <alignment wrapText="1"/>
    </xf>
    <xf numFmtId="0" fontId="9" fillId="5" borderId="0" xfId="0" applyFont="1" applyFill="1"/>
    <xf numFmtId="0" fontId="7" fillId="6" borderId="0" xfId="0" applyFont="1" applyFill="1"/>
    <xf numFmtId="0" fontId="8" fillId="6" borderId="0" xfId="0" applyFont="1" applyFill="1" applyAlignment="1">
      <alignment wrapText="1"/>
    </xf>
    <xf numFmtId="0" fontId="8" fillId="6" borderId="0" xfId="0" applyFont="1" applyFill="1"/>
    <xf numFmtId="2" fontId="9" fillId="5" borderId="0" xfId="0" applyNumberFormat="1" applyFont="1" applyFill="1" applyAlignment="1">
      <alignment wrapText="1"/>
    </xf>
    <xf numFmtId="2" fontId="9" fillId="0" borderId="0" xfId="0" applyNumberFormat="1" applyFont="1" applyAlignment="1">
      <alignment wrapText="1"/>
    </xf>
    <xf numFmtId="1" fontId="9" fillId="5" borderId="0" xfId="0" applyNumberFormat="1" applyFont="1" applyFill="1" applyAlignment="1">
      <alignment wrapText="1"/>
    </xf>
    <xf numFmtId="1" fontId="9" fillId="0" borderId="0" xfId="0" applyNumberFormat="1" applyFont="1" applyAlignment="1">
      <alignment wrapText="1"/>
    </xf>
    <xf numFmtId="0" fontId="12" fillId="0" borderId="0" xfId="0" applyFont="1"/>
    <xf numFmtId="0" fontId="11" fillId="0" borderId="0" xfId="0" applyFont="1" applyAlignment="1">
      <alignment wrapText="1"/>
    </xf>
    <xf numFmtId="2" fontId="1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920A0-B766-4E03-B3EC-F73D9FFAA23E}">
  <dimension ref="A1:AC27"/>
  <sheetViews>
    <sheetView tabSelected="1" zoomScaleNormal="100" workbookViewId="0">
      <selection activeCell="A4" sqref="A4"/>
    </sheetView>
  </sheetViews>
  <sheetFormatPr defaultRowHeight="14.5" x14ac:dyDescent="0.35"/>
  <cols>
    <col min="1" max="1" width="19.81640625" customWidth="1"/>
    <col min="2" max="2" width="8.81640625" bestFit="1" customWidth="1"/>
    <col min="3" max="3" width="11.1796875" customWidth="1"/>
    <col min="4" max="4" width="12.81640625" bestFit="1" customWidth="1"/>
    <col min="5" max="5" width="8.81640625" bestFit="1" customWidth="1"/>
    <col min="6" max="7" width="12.81640625" bestFit="1" customWidth="1"/>
    <col min="8" max="9" width="8.81640625" bestFit="1" customWidth="1"/>
    <col min="10" max="10" width="13.81640625" bestFit="1" customWidth="1"/>
    <col min="11" max="11" width="8.81640625" bestFit="1" customWidth="1"/>
    <col min="12" max="12" width="13.81640625" bestFit="1" customWidth="1"/>
    <col min="13" max="14" width="8.81640625" bestFit="1" customWidth="1"/>
    <col min="15" max="15" width="13.453125" bestFit="1" customWidth="1"/>
    <col min="16" max="16" width="8.81640625" bestFit="1" customWidth="1"/>
    <col min="17" max="17" width="13.453125" bestFit="1" customWidth="1"/>
    <col min="18" max="18" width="13.81640625" bestFit="1" customWidth="1"/>
    <col min="19" max="20" width="8.81640625" bestFit="1" customWidth="1"/>
    <col min="21" max="21" width="13.81640625" bestFit="1" customWidth="1"/>
    <col min="22" max="22" width="8.81640625" bestFit="1" customWidth="1"/>
    <col min="23" max="23" width="13.81640625" bestFit="1" customWidth="1"/>
    <col min="24" max="29" width="8.81640625" bestFit="1" customWidth="1"/>
  </cols>
  <sheetData>
    <row r="1" spans="1:29" ht="24.5" x14ac:dyDescent="0.35">
      <c r="A1" s="1"/>
      <c r="B1" s="5" t="s">
        <v>0</v>
      </c>
      <c r="C1" s="5"/>
      <c r="D1" s="5"/>
      <c r="E1" s="5"/>
      <c r="F1" s="5"/>
      <c r="G1" s="5" t="s">
        <v>1</v>
      </c>
      <c r="H1" s="6"/>
      <c r="I1" s="6"/>
      <c r="J1" s="6"/>
      <c r="K1" s="6"/>
      <c r="L1" s="6"/>
      <c r="M1" s="5" t="s">
        <v>2</v>
      </c>
      <c r="N1" s="5"/>
      <c r="O1" s="5"/>
      <c r="P1" s="5"/>
      <c r="Q1" s="5"/>
      <c r="R1" s="5" t="s">
        <v>3</v>
      </c>
      <c r="S1" s="6"/>
      <c r="T1" s="6"/>
      <c r="U1" s="6"/>
      <c r="V1" s="5"/>
      <c r="W1" s="6"/>
      <c r="X1" s="5" t="s">
        <v>4</v>
      </c>
      <c r="Y1" s="6"/>
      <c r="Z1" s="6"/>
      <c r="AA1" s="6"/>
      <c r="AB1" s="6"/>
    </row>
    <row r="2" spans="1:29" ht="38.5" customHeight="1" x14ac:dyDescent="0.35">
      <c r="A2" s="1"/>
      <c r="B2" s="6" t="s">
        <v>21</v>
      </c>
      <c r="C2" s="6" t="s">
        <v>18</v>
      </c>
      <c r="D2" s="6" t="s">
        <v>20</v>
      </c>
      <c r="E2" s="6" t="s">
        <v>5</v>
      </c>
      <c r="F2" s="6" t="s">
        <v>19</v>
      </c>
      <c r="G2" s="12" t="s">
        <v>16</v>
      </c>
      <c r="H2" s="6" t="s">
        <v>21</v>
      </c>
      <c r="I2" s="6" t="s">
        <v>18</v>
      </c>
      <c r="J2" s="6" t="s">
        <v>20</v>
      </c>
      <c r="K2" s="6" t="s">
        <v>5</v>
      </c>
      <c r="L2" s="6" t="s">
        <v>19</v>
      </c>
      <c r="M2" s="6" t="s">
        <v>21</v>
      </c>
      <c r="N2" s="6" t="s">
        <v>18</v>
      </c>
      <c r="O2" s="6" t="s">
        <v>20</v>
      </c>
      <c r="P2" s="6" t="s">
        <v>5</v>
      </c>
      <c r="Q2" s="6" t="s">
        <v>19</v>
      </c>
      <c r="R2" s="12" t="s">
        <v>16</v>
      </c>
      <c r="S2" s="6" t="s">
        <v>21</v>
      </c>
      <c r="T2" s="6" t="s">
        <v>18</v>
      </c>
      <c r="U2" s="6" t="s">
        <v>20</v>
      </c>
      <c r="V2" s="6" t="s">
        <v>5</v>
      </c>
      <c r="W2" s="6" t="s">
        <v>19</v>
      </c>
      <c r="X2" s="12" t="s">
        <v>16</v>
      </c>
      <c r="Y2" s="6" t="s">
        <v>21</v>
      </c>
      <c r="Z2" s="6" t="s">
        <v>18</v>
      </c>
      <c r="AA2" s="6" t="s">
        <v>20</v>
      </c>
      <c r="AB2" s="6" t="s">
        <v>5</v>
      </c>
      <c r="AC2" s="6" t="s">
        <v>19</v>
      </c>
    </row>
    <row r="3" spans="1:29" s="29" customFormat="1" ht="26" x14ac:dyDescent="0.6">
      <c r="A3" s="27" t="s">
        <v>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4" spans="1:29" x14ac:dyDescent="0.35">
      <c r="A4" s="21" t="s">
        <v>14</v>
      </c>
      <c r="B4" s="34"/>
      <c r="C4" s="13"/>
      <c r="D4" s="34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4"/>
      <c r="Y4" s="13"/>
      <c r="Z4" s="13"/>
      <c r="AA4" s="13"/>
      <c r="AB4" s="13"/>
      <c r="AC4" s="13"/>
    </row>
    <row r="5" spans="1:29" ht="32.15" customHeight="1" x14ac:dyDescent="0.35">
      <c r="A5" s="22">
        <v>1</v>
      </c>
      <c r="B5">
        <v>2597</v>
      </c>
      <c r="C5">
        <v>267</v>
      </c>
      <c r="D5" s="18">
        <v>3.99</v>
      </c>
      <c r="E5">
        <v>79</v>
      </c>
      <c r="F5" s="18">
        <v>1.18</v>
      </c>
      <c r="G5" s="17">
        <v>1890.4186046511627</v>
      </c>
      <c r="H5">
        <v>4127</v>
      </c>
      <c r="I5">
        <v>524</v>
      </c>
      <c r="J5" s="18">
        <v>7.8</v>
      </c>
      <c r="K5">
        <v>186</v>
      </c>
      <c r="L5" s="19">
        <v>2.8</v>
      </c>
      <c r="M5">
        <v>4013</v>
      </c>
      <c r="N5">
        <v>541</v>
      </c>
      <c r="O5" s="18">
        <v>8.07</v>
      </c>
      <c r="P5">
        <v>190</v>
      </c>
      <c r="Q5" s="18">
        <v>2.84</v>
      </c>
      <c r="R5" s="20">
        <v>1875.5166666666701</v>
      </c>
      <c r="S5">
        <v>3637</v>
      </c>
      <c r="T5">
        <v>424</v>
      </c>
      <c r="U5" s="19">
        <f>T5/67</f>
        <v>6.3283582089552235</v>
      </c>
      <c r="V5">
        <v>149</v>
      </c>
      <c r="W5" s="19">
        <f>V5/67</f>
        <v>2.2238805970149254</v>
      </c>
      <c r="X5" s="17">
        <v>2137.3898305084745</v>
      </c>
      <c r="Y5">
        <v>3102</v>
      </c>
      <c r="Z5">
        <v>376</v>
      </c>
      <c r="AA5" s="18">
        <f>Z5/67</f>
        <v>5.6119402985074629</v>
      </c>
      <c r="AB5">
        <v>140</v>
      </c>
      <c r="AC5" s="18">
        <f>AB5/67</f>
        <v>2.08955223880597</v>
      </c>
    </row>
    <row r="6" spans="1:29" x14ac:dyDescent="0.35">
      <c r="A6" s="22">
        <v>2</v>
      </c>
      <c r="B6">
        <v>2861</v>
      </c>
      <c r="C6">
        <v>308</v>
      </c>
      <c r="D6" s="18">
        <f>C6/77.4</f>
        <v>3.9793281653746768</v>
      </c>
      <c r="E6">
        <v>211</v>
      </c>
      <c r="F6" s="18">
        <f>E6/77.4</f>
        <v>2.7260981912144699</v>
      </c>
      <c r="G6" s="17">
        <v>2182.6136363636365</v>
      </c>
      <c r="H6">
        <v>3199</v>
      </c>
      <c r="I6">
        <v>395</v>
      </c>
      <c r="J6" s="18">
        <v>4.6500000000000004</v>
      </c>
      <c r="K6">
        <v>172</v>
      </c>
      <c r="L6" s="19">
        <v>2.02</v>
      </c>
      <c r="M6">
        <v>3999</v>
      </c>
      <c r="N6">
        <v>526</v>
      </c>
      <c r="O6" s="18">
        <v>6.19</v>
      </c>
      <c r="P6">
        <v>165</v>
      </c>
      <c r="Q6" s="18">
        <v>1.94</v>
      </c>
      <c r="R6" s="20">
        <v>3080.4175824175823</v>
      </c>
      <c r="S6">
        <v>3064</v>
      </c>
      <c r="T6">
        <v>343</v>
      </c>
      <c r="U6" s="19">
        <v>4.04</v>
      </c>
      <c r="V6">
        <v>188</v>
      </c>
      <c r="W6" s="19">
        <v>2.21</v>
      </c>
      <c r="X6" s="17">
        <v>2353.2931034482758</v>
      </c>
      <c r="Y6">
        <v>2630</v>
      </c>
      <c r="Z6">
        <v>303</v>
      </c>
      <c r="AA6" s="18">
        <v>3.56</v>
      </c>
      <c r="AB6">
        <v>130</v>
      </c>
      <c r="AC6" s="18">
        <v>1.53</v>
      </c>
    </row>
    <row r="7" spans="1:29" x14ac:dyDescent="0.35">
      <c r="A7" s="22">
        <v>3</v>
      </c>
      <c r="B7" s="3">
        <v>2459</v>
      </c>
      <c r="C7" s="3">
        <v>269</v>
      </c>
      <c r="D7" s="19">
        <v>3.8</v>
      </c>
      <c r="E7" s="3">
        <v>183</v>
      </c>
      <c r="F7" s="19">
        <v>2.6</v>
      </c>
      <c r="G7" s="20">
        <v>1931.685393258427</v>
      </c>
      <c r="H7" s="3">
        <v>4927</v>
      </c>
      <c r="I7" s="3">
        <v>381</v>
      </c>
      <c r="J7" s="19">
        <v>5.37</v>
      </c>
      <c r="K7" s="3">
        <v>346</v>
      </c>
      <c r="L7" s="19">
        <v>4.87</v>
      </c>
      <c r="M7" s="3">
        <v>3977</v>
      </c>
      <c r="N7" s="3">
        <v>586</v>
      </c>
      <c r="O7" s="19">
        <v>8.25</v>
      </c>
      <c r="P7" s="3">
        <v>196</v>
      </c>
      <c r="Q7" s="19">
        <v>2.15</v>
      </c>
      <c r="R7" s="17">
        <v>2285.0898876404494</v>
      </c>
      <c r="S7" s="3">
        <v>3160</v>
      </c>
      <c r="T7" s="3">
        <v>408</v>
      </c>
      <c r="U7" s="19">
        <f>T7/71</f>
        <v>5.746478873239437</v>
      </c>
      <c r="V7" s="3">
        <v>163</v>
      </c>
      <c r="W7" s="19">
        <f>V7/71</f>
        <v>2.295774647887324</v>
      </c>
      <c r="X7" s="17">
        <v>1979.9583333333333</v>
      </c>
      <c r="Y7">
        <v>2379</v>
      </c>
      <c r="Z7">
        <v>174</v>
      </c>
      <c r="AA7" s="18">
        <f>Z7/71</f>
        <v>2.4507042253521125</v>
      </c>
      <c r="AB7">
        <v>172</v>
      </c>
      <c r="AC7" s="18">
        <f>AB7/71</f>
        <v>2.4225352112676055</v>
      </c>
    </row>
    <row r="8" spans="1:29" x14ac:dyDescent="0.35">
      <c r="A8" s="22">
        <v>4</v>
      </c>
      <c r="B8" s="3">
        <v>2472</v>
      </c>
      <c r="C8" s="3">
        <v>253</v>
      </c>
      <c r="D8" s="19">
        <v>3.01</v>
      </c>
      <c r="E8" s="3">
        <v>159</v>
      </c>
      <c r="F8" s="19">
        <v>1.89</v>
      </c>
      <c r="G8" s="20">
        <v>2455.6</v>
      </c>
      <c r="H8" s="3">
        <v>4642</v>
      </c>
      <c r="I8" s="3">
        <v>578</v>
      </c>
      <c r="J8" s="19">
        <f>I8/84</f>
        <v>6.8809523809523814</v>
      </c>
      <c r="K8" s="3">
        <v>238</v>
      </c>
      <c r="L8" s="19">
        <f>K8/84</f>
        <v>2.8333333333333335</v>
      </c>
      <c r="M8" s="3">
        <v>3829</v>
      </c>
      <c r="N8" s="3">
        <v>537</v>
      </c>
      <c r="O8" s="19">
        <f>N8/84</f>
        <v>6.3928571428571432</v>
      </c>
      <c r="P8" s="3">
        <v>192</v>
      </c>
      <c r="Q8" s="19">
        <f>P8/84</f>
        <v>2.2857142857142856</v>
      </c>
      <c r="R8" s="20">
        <v>2578.0344827586205</v>
      </c>
      <c r="S8" s="3">
        <v>2726</v>
      </c>
      <c r="T8" s="3">
        <v>331</v>
      </c>
      <c r="U8" s="19">
        <f>T8/84</f>
        <v>3.9404761904761907</v>
      </c>
      <c r="V8" s="3">
        <v>133</v>
      </c>
      <c r="W8" s="19">
        <f>V8/84</f>
        <v>1.5833333333333333</v>
      </c>
      <c r="X8" s="17">
        <v>2589</v>
      </c>
      <c r="Y8">
        <v>2061</v>
      </c>
      <c r="Z8">
        <v>200</v>
      </c>
      <c r="AA8" s="18">
        <f>Z8/84</f>
        <v>2.3809523809523809</v>
      </c>
      <c r="AB8">
        <v>137</v>
      </c>
      <c r="AC8" s="18">
        <f>AB8/84</f>
        <v>1.6309523809523809</v>
      </c>
    </row>
    <row r="9" spans="1:29" ht="13.5" customHeight="1" x14ac:dyDescent="0.35">
      <c r="A9" s="22">
        <v>5</v>
      </c>
      <c r="B9">
        <v>2037</v>
      </c>
      <c r="C9">
        <v>202</v>
      </c>
      <c r="D9" s="18">
        <v>2.79</v>
      </c>
      <c r="E9">
        <v>135</v>
      </c>
      <c r="F9" s="18">
        <v>1.86</v>
      </c>
      <c r="G9" s="17">
        <v>1800.258064516129</v>
      </c>
      <c r="H9">
        <v>4829</v>
      </c>
      <c r="I9">
        <v>507</v>
      </c>
      <c r="J9" s="18">
        <v>7</v>
      </c>
      <c r="K9">
        <v>226</v>
      </c>
      <c r="L9" s="18">
        <v>3.1</v>
      </c>
      <c r="M9">
        <v>3634</v>
      </c>
      <c r="N9">
        <v>450</v>
      </c>
      <c r="O9" s="18">
        <v>6.2</v>
      </c>
      <c r="P9">
        <v>208</v>
      </c>
      <c r="Q9" s="18">
        <v>2.87</v>
      </c>
      <c r="R9" s="17">
        <v>2104.0109890109889</v>
      </c>
      <c r="S9" s="3">
        <v>4002</v>
      </c>
      <c r="T9">
        <v>370</v>
      </c>
      <c r="U9" s="18">
        <f>T9/72.4</f>
        <v>5.11049723756906</v>
      </c>
      <c r="V9">
        <v>263</v>
      </c>
      <c r="W9" s="18">
        <f>V9/72.4</f>
        <v>3.6325966850828726</v>
      </c>
      <c r="X9" s="17">
        <v>2035.4269662921349</v>
      </c>
      <c r="Y9">
        <v>2330</v>
      </c>
      <c r="Z9">
        <v>260</v>
      </c>
      <c r="AA9" s="18">
        <f>Z9/72.4</f>
        <v>3.5911602209944751</v>
      </c>
      <c r="AB9">
        <v>162</v>
      </c>
      <c r="AC9" s="18">
        <f>AB9/72.4</f>
        <v>2.2375690607734806</v>
      </c>
    </row>
    <row r="10" spans="1:29" x14ac:dyDescent="0.35">
      <c r="A10" s="23">
        <v>6</v>
      </c>
      <c r="B10">
        <v>2610</v>
      </c>
      <c r="C10">
        <v>289</v>
      </c>
      <c r="D10" s="18">
        <f>C10/69</f>
        <v>4.1884057971014492</v>
      </c>
      <c r="E10">
        <v>190</v>
      </c>
      <c r="F10" s="18">
        <f>E10/69</f>
        <v>2.7536231884057969</v>
      </c>
      <c r="G10" s="17">
        <v>1732.8860759493671</v>
      </c>
      <c r="H10">
        <v>4335</v>
      </c>
      <c r="I10" s="3">
        <v>573</v>
      </c>
      <c r="J10" s="19">
        <f>I10/69</f>
        <v>8.304347826086957</v>
      </c>
      <c r="K10" s="3">
        <v>211</v>
      </c>
      <c r="L10" s="19">
        <f>K10/69</f>
        <v>3.0579710144927534</v>
      </c>
      <c r="M10">
        <v>4337</v>
      </c>
      <c r="N10">
        <v>693</v>
      </c>
      <c r="O10" s="18">
        <f>N10/69</f>
        <v>10.043478260869565</v>
      </c>
      <c r="P10">
        <v>153</v>
      </c>
      <c r="Q10" s="18">
        <f>P10/69</f>
        <v>2.2173913043478262</v>
      </c>
      <c r="R10" s="20">
        <v>2090.7142857142858</v>
      </c>
      <c r="S10" s="3">
        <v>2724</v>
      </c>
      <c r="T10">
        <v>347</v>
      </c>
      <c r="U10" s="18">
        <f>T10/69</f>
        <v>5.0289855072463769</v>
      </c>
      <c r="V10" s="3">
        <v>195</v>
      </c>
      <c r="W10" s="18">
        <f>V10/69</f>
        <v>2.8260869565217392</v>
      </c>
      <c r="X10" s="17">
        <v>2074.8115942028985</v>
      </c>
      <c r="Y10">
        <v>2538</v>
      </c>
      <c r="Z10">
        <v>219</v>
      </c>
      <c r="AA10" s="18">
        <f>Z10/69</f>
        <v>3.1739130434782608</v>
      </c>
      <c r="AB10">
        <v>186</v>
      </c>
      <c r="AC10" s="18">
        <f>AB10/69</f>
        <v>2.6956521739130435</v>
      </c>
    </row>
    <row r="11" spans="1:29" x14ac:dyDescent="0.35">
      <c r="A11" s="23">
        <v>7</v>
      </c>
      <c r="B11">
        <v>1932</v>
      </c>
      <c r="C11">
        <v>264</v>
      </c>
      <c r="D11" s="18">
        <v>3.52</v>
      </c>
      <c r="E11">
        <v>83</v>
      </c>
      <c r="F11" s="18">
        <v>1.1100000000000001</v>
      </c>
      <c r="G11" s="17">
        <v>1871.0112359550562</v>
      </c>
      <c r="H11">
        <v>5165</v>
      </c>
      <c r="I11">
        <v>733</v>
      </c>
      <c r="J11" s="18">
        <v>9.8000000000000007</v>
      </c>
      <c r="K11">
        <v>173</v>
      </c>
      <c r="L11" s="18">
        <v>2.31</v>
      </c>
      <c r="M11">
        <v>3232</v>
      </c>
      <c r="N11">
        <v>451</v>
      </c>
      <c r="O11" s="18">
        <v>6.01</v>
      </c>
      <c r="P11">
        <v>167</v>
      </c>
      <c r="Q11" s="18">
        <v>2.23</v>
      </c>
      <c r="R11" s="17">
        <v>2092</v>
      </c>
      <c r="S11">
        <v>3395</v>
      </c>
      <c r="T11">
        <v>403</v>
      </c>
      <c r="U11" s="18">
        <v>5.37</v>
      </c>
      <c r="V11">
        <v>161</v>
      </c>
      <c r="W11" s="18">
        <v>2.15</v>
      </c>
      <c r="X11" s="17">
        <v>2086.0224719101125</v>
      </c>
      <c r="Y11">
        <v>4211</v>
      </c>
      <c r="Z11">
        <v>451</v>
      </c>
      <c r="AA11" s="18">
        <v>6.02</v>
      </c>
      <c r="AB11">
        <v>167</v>
      </c>
      <c r="AC11" s="18">
        <v>2.23</v>
      </c>
    </row>
    <row r="12" spans="1:29" x14ac:dyDescent="0.35">
      <c r="A12" s="23">
        <v>8</v>
      </c>
      <c r="B12">
        <v>3609</v>
      </c>
      <c r="C12">
        <v>282</v>
      </c>
      <c r="D12" s="18">
        <f>C12/78.5</f>
        <v>3.5923566878980893</v>
      </c>
      <c r="E12">
        <v>280</v>
      </c>
      <c r="F12" s="18">
        <f>E12/78.5</f>
        <v>3.5668789808917198</v>
      </c>
      <c r="G12" s="17">
        <v>2191</v>
      </c>
      <c r="H12">
        <v>5566</v>
      </c>
      <c r="I12">
        <v>708</v>
      </c>
      <c r="J12" s="18">
        <f>I12/78.5</f>
        <v>9.0191082802547768</v>
      </c>
      <c r="K12">
        <v>314</v>
      </c>
      <c r="L12" s="18">
        <f>K12/78.5</f>
        <v>4</v>
      </c>
      <c r="M12">
        <v>3953</v>
      </c>
      <c r="N12">
        <v>491</v>
      </c>
      <c r="O12" s="18">
        <f>N12/78.5</f>
        <v>6.2547770700636942</v>
      </c>
      <c r="P12">
        <v>199</v>
      </c>
      <c r="Q12" s="18">
        <f>P12/78.5</f>
        <v>2.5350318471337578</v>
      </c>
      <c r="R12" s="17">
        <v>2050.8709677419356</v>
      </c>
      <c r="S12">
        <v>3078</v>
      </c>
      <c r="T12">
        <v>363</v>
      </c>
      <c r="U12" s="18">
        <f>T12/78.5</f>
        <v>4.6242038216560513</v>
      </c>
      <c r="V12">
        <v>214</v>
      </c>
      <c r="W12" s="18">
        <f>V12/78.5</f>
        <v>2.7261146496815285</v>
      </c>
      <c r="X12" s="17">
        <v>2090.2571428571428</v>
      </c>
      <c r="Y12">
        <v>3781</v>
      </c>
      <c r="Z12">
        <v>288</v>
      </c>
      <c r="AA12" s="18">
        <f>Z12/78.5</f>
        <v>3.6687898089171975</v>
      </c>
      <c r="AB12">
        <v>331</v>
      </c>
      <c r="AC12" s="18">
        <f>AB12/78.5</f>
        <v>4.2165605095541405</v>
      </c>
    </row>
    <row r="13" spans="1:29" x14ac:dyDescent="0.35">
      <c r="A13" s="23">
        <v>9</v>
      </c>
      <c r="B13">
        <v>2790</v>
      </c>
      <c r="C13">
        <v>253</v>
      </c>
      <c r="D13" s="18">
        <v>2.98</v>
      </c>
      <c r="E13">
        <v>174</v>
      </c>
      <c r="F13" s="18">
        <v>2.0499999999999998</v>
      </c>
      <c r="G13" s="17">
        <v>2206.7820512820513</v>
      </c>
      <c r="H13">
        <v>3783</v>
      </c>
      <c r="I13">
        <v>447</v>
      </c>
      <c r="J13" s="18">
        <f>I13/85</f>
        <v>5.2588235294117647</v>
      </c>
      <c r="K13">
        <v>191</v>
      </c>
      <c r="L13" s="18">
        <f>K13/85</f>
        <v>2.2470588235294118</v>
      </c>
      <c r="M13">
        <v>3576</v>
      </c>
      <c r="N13">
        <v>497</v>
      </c>
      <c r="O13" s="18">
        <f>N13/85</f>
        <v>5.8470588235294114</v>
      </c>
      <c r="P13">
        <v>164</v>
      </c>
      <c r="Q13" s="18">
        <f>P13/85</f>
        <v>1.9294117647058824</v>
      </c>
      <c r="R13" s="17">
        <v>2247.3108108108108</v>
      </c>
      <c r="S13">
        <v>3375</v>
      </c>
      <c r="T13">
        <v>422</v>
      </c>
      <c r="U13" s="18">
        <f>T13/85</f>
        <v>4.9647058823529413</v>
      </c>
      <c r="V13">
        <v>171</v>
      </c>
      <c r="W13" s="18">
        <f>V13/85</f>
        <v>2.0117647058823529</v>
      </c>
      <c r="X13" s="17">
        <v>2365.4677419354839</v>
      </c>
      <c r="Y13">
        <v>2753</v>
      </c>
      <c r="Z13">
        <v>303</v>
      </c>
      <c r="AA13" s="18">
        <f>Z13/85</f>
        <v>3.5647058823529414</v>
      </c>
      <c r="AB13">
        <v>123</v>
      </c>
      <c r="AC13" s="18">
        <f>AB13/85</f>
        <v>1.4470588235294117</v>
      </c>
    </row>
    <row r="14" spans="1:29" x14ac:dyDescent="0.35">
      <c r="A14" s="23">
        <v>10</v>
      </c>
      <c r="B14">
        <v>2166</v>
      </c>
      <c r="C14">
        <v>178</v>
      </c>
      <c r="D14" s="18">
        <v>2.92</v>
      </c>
      <c r="E14">
        <v>164</v>
      </c>
      <c r="F14" s="18">
        <v>2.69</v>
      </c>
      <c r="G14" s="17">
        <v>1504.7878787878788</v>
      </c>
      <c r="H14">
        <v>3661</v>
      </c>
      <c r="I14">
        <v>390</v>
      </c>
      <c r="J14" s="18">
        <f>I14/61</f>
        <v>6.3934426229508201</v>
      </c>
      <c r="K14">
        <v>207</v>
      </c>
      <c r="L14" s="18">
        <f>K14/61</f>
        <v>3.3934426229508197</v>
      </c>
      <c r="M14">
        <v>3608</v>
      </c>
      <c r="N14">
        <v>474</v>
      </c>
      <c r="O14" s="18">
        <f>N14/61</f>
        <v>7.7704918032786887</v>
      </c>
      <c r="P14">
        <v>179</v>
      </c>
      <c r="Q14" s="18">
        <f>P14/61</f>
        <v>2.9344262295081966</v>
      </c>
      <c r="R14" s="17">
        <v>1794.8333333333333</v>
      </c>
      <c r="S14">
        <v>3606</v>
      </c>
      <c r="T14">
        <v>386</v>
      </c>
      <c r="U14" s="18">
        <f>T14/61</f>
        <v>6.3278688524590168</v>
      </c>
      <c r="V14">
        <v>167</v>
      </c>
      <c r="W14" s="18">
        <f>V14/61</f>
        <v>2.737704918032787</v>
      </c>
      <c r="X14" s="17">
        <v>1851</v>
      </c>
      <c r="Y14">
        <v>3161</v>
      </c>
      <c r="Z14">
        <v>385</v>
      </c>
      <c r="AA14" s="18">
        <f>Z14/61</f>
        <v>6.3114754098360653</v>
      </c>
      <c r="AB14">
        <v>162</v>
      </c>
      <c r="AC14" s="18">
        <f>AB14/61</f>
        <v>2.6557377049180326</v>
      </c>
    </row>
    <row r="15" spans="1:29" x14ac:dyDescent="0.35">
      <c r="A15" s="23"/>
      <c r="D15" s="18"/>
      <c r="F15" s="18"/>
      <c r="G15" s="17"/>
      <c r="J15" s="18"/>
      <c r="L15" s="18"/>
      <c r="O15" s="18"/>
      <c r="Q15" s="18"/>
      <c r="R15" s="17"/>
      <c r="U15" s="18"/>
      <c r="W15" s="18"/>
      <c r="X15" s="17"/>
      <c r="AA15" s="18"/>
      <c r="AC15" s="18"/>
    </row>
    <row r="16" spans="1:29" s="26" customFormat="1" ht="26" x14ac:dyDescent="0.6">
      <c r="A16" s="24" t="s">
        <v>17</v>
      </c>
      <c r="B16" s="25"/>
      <c r="C16" s="25"/>
      <c r="D16" s="30"/>
      <c r="E16" s="25"/>
      <c r="F16" s="30"/>
      <c r="G16" s="32"/>
      <c r="H16" s="25"/>
      <c r="I16" s="25"/>
      <c r="J16" s="30"/>
      <c r="K16" s="25"/>
      <c r="L16" s="30"/>
      <c r="M16" s="25"/>
      <c r="N16" s="25"/>
      <c r="O16" s="30"/>
      <c r="P16" s="25"/>
      <c r="Q16" s="30"/>
      <c r="R16" s="32"/>
      <c r="S16" s="25"/>
      <c r="T16" s="25"/>
      <c r="U16" s="30"/>
      <c r="V16" s="25"/>
      <c r="W16" s="30"/>
      <c r="X16" s="32"/>
      <c r="Y16" s="25"/>
      <c r="Z16" s="25"/>
      <c r="AA16" s="30"/>
      <c r="AB16" s="25"/>
      <c r="AC16" s="30"/>
    </row>
    <row r="17" spans="1:29" s="16" customFormat="1" x14ac:dyDescent="0.35">
      <c r="A17" s="21" t="s">
        <v>15</v>
      </c>
      <c r="B17" s="35"/>
      <c r="C17" s="15"/>
      <c r="D17" s="36"/>
      <c r="E17" s="15"/>
      <c r="F17" s="31"/>
      <c r="G17" s="33"/>
      <c r="H17" s="15"/>
      <c r="I17" s="15"/>
      <c r="J17" s="31"/>
      <c r="K17" s="15"/>
      <c r="L17" s="31"/>
      <c r="M17" s="15"/>
      <c r="N17" s="15"/>
      <c r="O17" s="31"/>
      <c r="P17" s="15"/>
      <c r="Q17" s="31"/>
      <c r="R17" s="33"/>
      <c r="S17" s="15"/>
      <c r="T17" s="15"/>
      <c r="U17" s="31"/>
      <c r="V17" s="15"/>
      <c r="W17" s="31"/>
      <c r="X17" s="33"/>
      <c r="Y17" s="15"/>
      <c r="Z17" s="15"/>
      <c r="AA17" s="31"/>
      <c r="AB17" s="15"/>
      <c r="AC17" s="31"/>
    </row>
    <row r="18" spans="1:29" x14ac:dyDescent="0.35">
      <c r="A18" s="22">
        <v>11</v>
      </c>
      <c r="B18">
        <v>2777</v>
      </c>
      <c r="C18">
        <v>410</v>
      </c>
      <c r="D18" s="18">
        <v>5.3</v>
      </c>
      <c r="E18">
        <v>103</v>
      </c>
      <c r="F18" s="18">
        <v>1.34</v>
      </c>
      <c r="G18" s="17">
        <v>1979.537037037037</v>
      </c>
      <c r="H18">
        <v>2445</v>
      </c>
      <c r="I18">
        <v>288</v>
      </c>
      <c r="J18" s="18">
        <v>3.72</v>
      </c>
      <c r="K18">
        <v>153</v>
      </c>
      <c r="L18" s="19">
        <v>1.98</v>
      </c>
      <c r="M18">
        <v>2046</v>
      </c>
      <c r="N18">
        <v>261</v>
      </c>
      <c r="O18" s="18">
        <v>3.37</v>
      </c>
      <c r="P18">
        <v>67</v>
      </c>
      <c r="Q18" s="18">
        <v>0.87</v>
      </c>
      <c r="R18" s="17">
        <v>2234.0344827586205</v>
      </c>
      <c r="S18">
        <v>3152</v>
      </c>
      <c r="T18">
        <v>321</v>
      </c>
      <c r="U18" s="19">
        <f>T18/77.4</f>
        <v>4.1472868217054257</v>
      </c>
      <c r="V18">
        <v>108</v>
      </c>
      <c r="W18" s="19">
        <f>V18/77.4</f>
        <v>1.3953488372093021</v>
      </c>
      <c r="X18" s="17">
        <v>2073.8153846153846</v>
      </c>
      <c r="Y18">
        <v>2264</v>
      </c>
      <c r="Z18">
        <v>227</v>
      </c>
      <c r="AA18" s="18">
        <f>Z18/77.4</f>
        <v>2.9328165374677</v>
      </c>
      <c r="AB18">
        <v>96</v>
      </c>
      <c r="AC18" s="18">
        <f>AB18/77.4</f>
        <v>1.2403100775193798</v>
      </c>
    </row>
    <row r="19" spans="1:29" x14ac:dyDescent="0.35">
      <c r="A19" s="23">
        <v>12</v>
      </c>
      <c r="B19">
        <v>2043</v>
      </c>
      <c r="C19">
        <v>184</v>
      </c>
      <c r="D19" s="18">
        <v>2.39</v>
      </c>
      <c r="E19">
        <v>112</v>
      </c>
      <c r="F19" s="18">
        <v>1.46</v>
      </c>
      <c r="G19" s="17">
        <v>1888.215909090909</v>
      </c>
      <c r="H19">
        <v>1942</v>
      </c>
      <c r="I19" s="3">
        <v>197</v>
      </c>
      <c r="J19" s="19">
        <v>2.56</v>
      </c>
      <c r="K19" s="3">
        <v>56</v>
      </c>
      <c r="L19" s="19">
        <f>K19/77</f>
        <v>0.72727272727272729</v>
      </c>
      <c r="M19">
        <v>2886</v>
      </c>
      <c r="N19">
        <v>326</v>
      </c>
      <c r="O19" s="18">
        <v>4.2300000000000004</v>
      </c>
      <c r="P19">
        <v>138</v>
      </c>
      <c r="Q19" s="18">
        <v>1.79</v>
      </c>
      <c r="R19" s="20">
        <v>1894.5</v>
      </c>
      <c r="S19">
        <v>2040</v>
      </c>
      <c r="T19">
        <v>170</v>
      </c>
      <c r="U19" s="19">
        <f>170/77</f>
        <v>2.2077922077922079</v>
      </c>
      <c r="V19" s="3">
        <v>142</v>
      </c>
      <c r="W19" s="19">
        <f>V19/77</f>
        <v>1.8441558441558441</v>
      </c>
      <c r="X19" s="17">
        <v>1936.1428571428571</v>
      </c>
      <c r="Y19">
        <v>2002</v>
      </c>
      <c r="Z19">
        <v>196</v>
      </c>
      <c r="AA19" s="18">
        <f>Z19/77</f>
        <v>2.5454545454545454</v>
      </c>
      <c r="AB19">
        <v>98</v>
      </c>
      <c r="AC19" s="18">
        <f>AB19/77</f>
        <v>1.2727272727272727</v>
      </c>
    </row>
    <row r="20" spans="1:29" x14ac:dyDescent="0.35">
      <c r="A20" s="23">
        <v>13</v>
      </c>
      <c r="B20">
        <v>2227</v>
      </c>
      <c r="C20">
        <v>186</v>
      </c>
      <c r="D20" s="18">
        <f>C20/78</f>
        <v>2.3846153846153846</v>
      </c>
      <c r="E20">
        <v>123</v>
      </c>
      <c r="F20" s="18">
        <f>E20/78</f>
        <v>1.5769230769230769</v>
      </c>
      <c r="G20" s="17">
        <v>2007.2666666666667</v>
      </c>
      <c r="H20">
        <v>2042</v>
      </c>
      <c r="I20" s="3">
        <v>309</v>
      </c>
      <c r="J20" s="19">
        <f>I20/78</f>
        <v>3.9615384615384617</v>
      </c>
      <c r="K20" s="3">
        <v>116</v>
      </c>
      <c r="L20" s="19">
        <f>K20/78</f>
        <v>1.4871794871794872</v>
      </c>
      <c r="M20">
        <v>2702</v>
      </c>
      <c r="N20">
        <v>301</v>
      </c>
      <c r="O20" s="18">
        <f>N20/78</f>
        <v>3.858974358974359</v>
      </c>
      <c r="P20">
        <v>158</v>
      </c>
      <c r="Q20" s="18">
        <f>P20/78</f>
        <v>2.0256410256410255</v>
      </c>
      <c r="R20" s="20">
        <v>2099.4772727272725</v>
      </c>
      <c r="S20">
        <v>2843</v>
      </c>
      <c r="T20">
        <v>292</v>
      </c>
      <c r="U20" s="19">
        <f>T20/75</f>
        <v>3.8933333333333335</v>
      </c>
      <c r="V20" s="3">
        <v>187</v>
      </c>
      <c r="W20" s="19">
        <f>V20/75</f>
        <v>2.4933333333333332</v>
      </c>
      <c r="X20" s="17">
        <v>2092.8705882352942</v>
      </c>
      <c r="Y20">
        <v>2228</v>
      </c>
      <c r="Z20">
        <v>183</v>
      </c>
      <c r="AA20" s="18">
        <f>Z20/78</f>
        <v>2.3461538461538463</v>
      </c>
      <c r="AB20">
        <v>182</v>
      </c>
      <c r="AC20" s="18">
        <f>AB20/78</f>
        <v>2.3333333333333335</v>
      </c>
    </row>
    <row r="21" spans="1:29" x14ac:dyDescent="0.35">
      <c r="A21" s="23">
        <v>14</v>
      </c>
      <c r="B21">
        <v>3418</v>
      </c>
      <c r="C21">
        <v>260</v>
      </c>
      <c r="D21" s="18">
        <f>C21/75</f>
        <v>3.4666666666666668</v>
      </c>
      <c r="E21">
        <v>216</v>
      </c>
      <c r="F21" s="18">
        <f>E21/75</f>
        <v>2.88</v>
      </c>
      <c r="G21" s="17">
        <v>2071.3076923076924</v>
      </c>
      <c r="H21">
        <v>3553</v>
      </c>
      <c r="I21" s="3">
        <v>405</v>
      </c>
      <c r="J21" s="19">
        <f>I21/75</f>
        <v>5.4</v>
      </c>
      <c r="K21" s="3">
        <v>182</v>
      </c>
      <c r="L21" s="19">
        <f>K21/75</f>
        <v>2.4266666666666667</v>
      </c>
      <c r="M21">
        <v>2883</v>
      </c>
      <c r="N21">
        <v>369</v>
      </c>
      <c r="O21" s="18">
        <f>N21/75</f>
        <v>4.92</v>
      </c>
      <c r="P21">
        <v>165</v>
      </c>
      <c r="Q21" s="18">
        <f>P21/75</f>
        <v>2.2000000000000002</v>
      </c>
      <c r="R21" s="20">
        <v>2049.2714285714287</v>
      </c>
      <c r="S21" s="3">
        <v>3398</v>
      </c>
      <c r="T21">
        <v>288</v>
      </c>
      <c r="U21" s="18">
        <f>T21/75</f>
        <v>3.84</v>
      </c>
      <c r="V21" s="3">
        <v>159</v>
      </c>
      <c r="W21" s="18">
        <f>V21/75</f>
        <v>2.12</v>
      </c>
      <c r="X21" s="17">
        <v>2013.3692307692309</v>
      </c>
      <c r="Y21">
        <v>3475</v>
      </c>
      <c r="Z21">
        <v>360</v>
      </c>
      <c r="AA21" s="18">
        <f>Z21/75</f>
        <v>4.8</v>
      </c>
      <c r="AB21">
        <v>158</v>
      </c>
      <c r="AC21" s="18">
        <f>AB21/75</f>
        <v>2.1066666666666665</v>
      </c>
    </row>
    <row r="22" spans="1:29" x14ac:dyDescent="0.35">
      <c r="A22" s="23">
        <v>15</v>
      </c>
      <c r="B22">
        <v>1717</v>
      </c>
      <c r="C22">
        <v>189</v>
      </c>
      <c r="D22" s="18">
        <v>2.2999999999999998</v>
      </c>
      <c r="E22">
        <v>88</v>
      </c>
      <c r="F22" s="18">
        <v>1.07</v>
      </c>
      <c r="G22" s="17">
        <v>2057.6296296296296</v>
      </c>
      <c r="H22">
        <v>2665</v>
      </c>
      <c r="I22">
        <v>210</v>
      </c>
      <c r="J22" s="18">
        <f>I22/82</f>
        <v>2.5609756097560976</v>
      </c>
      <c r="K22">
        <v>159</v>
      </c>
      <c r="L22" s="18">
        <f>K22/82</f>
        <v>1.9390243902439024</v>
      </c>
      <c r="M22">
        <v>2029</v>
      </c>
      <c r="N22">
        <v>185</v>
      </c>
      <c r="O22" s="18">
        <f>N22/82</f>
        <v>2.2560975609756095</v>
      </c>
      <c r="P22">
        <v>154</v>
      </c>
      <c r="Q22" s="18">
        <f>P22/82</f>
        <v>1.8780487804878048</v>
      </c>
      <c r="R22" s="17">
        <v>2287.0338983050847</v>
      </c>
      <c r="S22">
        <v>3291</v>
      </c>
      <c r="T22">
        <v>244</v>
      </c>
      <c r="U22" s="18">
        <f>T22/82</f>
        <v>2.975609756097561</v>
      </c>
      <c r="V22">
        <v>171</v>
      </c>
      <c r="W22" s="18">
        <f>V22/82</f>
        <v>2.0853658536585367</v>
      </c>
      <c r="X22" s="17">
        <v>2097.3396226415093</v>
      </c>
      <c r="Y22">
        <v>1874</v>
      </c>
      <c r="Z22">
        <v>187</v>
      </c>
      <c r="AA22" s="18">
        <f>Z22/82</f>
        <v>2.2804878048780486</v>
      </c>
      <c r="AB22">
        <v>119</v>
      </c>
      <c r="AC22" s="18">
        <f>AB22/82</f>
        <v>1.4512195121951219</v>
      </c>
    </row>
    <row r="23" spans="1:29" x14ac:dyDescent="0.35">
      <c r="A23" s="23">
        <v>16</v>
      </c>
      <c r="B23">
        <v>2713</v>
      </c>
      <c r="C23">
        <v>161</v>
      </c>
      <c r="D23" s="18">
        <f>C23/73</f>
        <v>2.2054794520547945</v>
      </c>
      <c r="E23">
        <v>196</v>
      </c>
      <c r="F23" s="18">
        <f>E23/73</f>
        <v>2.6849315068493151</v>
      </c>
      <c r="G23" s="17">
        <v>1906.7241379310344</v>
      </c>
      <c r="H23">
        <v>2635</v>
      </c>
      <c r="I23">
        <v>264</v>
      </c>
      <c r="J23" s="18">
        <f>I23/73</f>
        <v>3.6164383561643834</v>
      </c>
      <c r="K23">
        <v>154</v>
      </c>
      <c r="L23" s="18">
        <f>K23/73</f>
        <v>2.1095890410958904</v>
      </c>
      <c r="M23">
        <v>3169</v>
      </c>
      <c r="N23">
        <v>388</v>
      </c>
      <c r="O23" s="18">
        <f>N23/73</f>
        <v>5.3150684931506849</v>
      </c>
      <c r="P23">
        <v>151</v>
      </c>
      <c r="Q23" s="18">
        <f>P23/73</f>
        <v>2.0684931506849313</v>
      </c>
      <c r="R23" s="17">
        <v>2083.6382978723404</v>
      </c>
      <c r="S23">
        <v>2777</v>
      </c>
      <c r="T23">
        <v>263</v>
      </c>
      <c r="U23" s="18">
        <f>T23/73</f>
        <v>3.6027397260273974</v>
      </c>
      <c r="V23">
        <v>163</v>
      </c>
      <c r="W23" s="18">
        <f>V23/73</f>
        <v>2.2328767123287672</v>
      </c>
      <c r="X23" s="17">
        <v>2041.0943396226414</v>
      </c>
      <c r="Y23">
        <v>2507</v>
      </c>
      <c r="Z23">
        <v>264</v>
      </c>
      <c r="AA23" s="18">
        <f>Z23/73</f>
        <v>3.6164383561643834</v>
      </c>
      <c r="AB23">
        <v>125</v>
      </c>
      <c r="AC23" s="18">
        <f>AB23/73</f>
        <v>1.7123287671232876</v>
      </c>
    </row>
    <row r="24" spans="1:29" x14ac:dyDescent="0.35">
      <c r="A24" s="23">
        <v>17</v>
      </c>
      <c r="B24">
        <v>3068</v>
      </c>
      <c r="C24">
        <v>316</v>
      </c>
      <c r="D24" s="18">
        <f>C24/76</f>
        <v>4.1578947368421053</v>
      </c>
      <c r="E24">
        <v>166</v>
      </c>
      <c r="F24" s="18">
        <f>E24/76</f>
        <v>2.1842105263157894</v>
      </c>
      <c r="G24" s="17">
        <v>1386</v>
      </c>
      <c r="H24">
        <v>3792</v>
      </c>
      <c r="I24">
        <v>525</v>
      </c>
      <c r="J24" s="18">
        <f>I24/76</f>
        <v>6.9078947368421053</v>
      </c>
      <c r="K24">
        <v>201</v>
      </c>
      <c r="L24" s="18">
        <f>K24/76</f>
        <v>2.6447368421052633</v>
      </c>
      <c r="M24">
        <v>2861</v>
      </c>
      <c r="N24">
        <v>336</v>
      </c>
      <c r="O24" s="18">
        <f>N24/76</f>
        <v>4.4210526315789478</v>
      </c>
      <c r="P24">
        <v>183</v>
      </c>
      <c r="Q24" s="18">
        <f>P24/76</f>
        <v>2.4078947368421053</v>
      </c>
      <c r="R24" s="17">
        <v>1993.4387755102041</v>
      </c>
      <c r="S24">
        <v>2081</v>
      </c>
      <c r="T24">
        <v>213</v>
      </c>
      <c r="U24" s="18">
        <f>T24/76</f>
        <v>2.8026315789473686</v>
      </c>
      <c r="V24">
        <v>110</v>
      </c>
      <c r="W24" s="18">
        <f>V24/76</f>
        <v>1.4473684210526316</v>
      </c>
      <c r="X24" s="17">
        <v>1899.5444444444445</v>
      </c>
      <c r="Y24">
        <v>3513</v>
      </c>
      <c r="Z24">
        <v>335</v>
      </c>
      <c r="AA24" s="18">
        <f>Z24/76</f>
        <v>4.4078947368421053</v>
      </c>
      <c r="AB24">
        <v>215</v>
      </c>
      <c r="AC24" s="18">
        <f>AB24/76</f>
        <v>2.8289473684210527</v>
      </c>
    </row>
    <row r="25" spans="1:29" x14ac:dyDescent="0.35">
      <c r="A25" s="23">
        <v>18</v>
      </c>
      <c r="B25">
        <v>1977</v>
      </c>
      <c r="C25">
        <v>214</v>
      </c>
      <c r="D25" s="18">
        <f>C25/76</f>
        <v>2.8157894736842106</v>
      </c>
      <c r="E25">
        <v>154</v>
      </c>
      <c r="F25" s="18">
        <f>E25/76</f>
        <v>2.0263157894736841</v>
      </c>
      <c r="G25" s="17">
        <v>2080.0952380952381</v>
      </c>
      <c r="H25">
        <v>2734</v>
      </c>
      <c r="I25">
        <v>269</v>
      </c>
      <c r="J25" s="18">
        <f>I25/76</f>
        <v>3.5394736842105261</v>
      </c>
      <c r="K25">
        <v>121</v>
      </c>
      <c r="L25" s="18">
        <f>K25/76</f>
        <v>1.5921052631578947</v>
      </c>
      <c r="M25">
        <v>2500</v>
      </c>
      <c r="N25">
        <v>330</v>
      </c>
      <c r="O25" s="18">
        <f>N25/76</f>
        <v>4.3421052631578947</v>
      </c>
      <c r="P25">
        <v>110</v>
      </c>
      <c r="Q25" s="18">
        <f>P25/76</f>
        <v>1.4473684210526316</v>
      </c>
      <c r="R25" s="17">
        <v>2185.765625</v>
      </c>
      <c r="S25">
        <v>2491</v>
      </c>
      <c r="T25">
        <v>254</v>
      </c>
      <c r="U25" s="18">
        <f>T25/76</f>
        <v>3.3421052631578947</v>
      </c>
      <c r="V25">
        <v>208</v>
      </c>
      <c r="W25" s="18">
        <f>V25/76</f>
        <v>2.736842105263158</v>
      </c>
      <c r="X25" s="17">
        <v>2119.9692307692308</v>
      </c>
      <c r="Y25">
        <v>1778</v>
      </c>
      <c r="Z25">
        <v>192</v>
      </c>
      <c r="AA25" s="18">
        <f>Z25/76</f>
        <v>2.5263157894736841</v>
      </c>
      <c r="AB25">
        <v>128</v>
      </c>
      <c r="AC25" s="18">
        <f>AB25/76</f>
        <v>1.6842105263157894</v>
      </c>
    </row>
    <row r="26" spans="1:29" x14ac:dyDescent="0.35">
      <c r="A26" s="23">
        <v>19</v>
      </c>
      <c r="B26">
        <v>2164</v>
      </c>
      <c r="C26">
        <v>248</v>
      </c>
      <c r="D26" s="18">
        <f>C26/83</f>
        <v>2.9879518072289155</v>
      </c>
      <c r="E26">
        <v>143</v>
      </c>
      <c r="F26" s="18">
        <f>E26/83</f>
        <v>1.7228915662650603</v>
      </c>
      <c r="G26" s="17">
        <v>1638.3157894736842</v>
      </c>
      <c r="H26">
        <v>2664</v>
      </c>
      <c r="I26">
        <v>246</v>
      </c>
      <c r="J26" s="18">
        <v>2.96</v>
      </c>
      <c r="K26">
        <v>195</v>
      </c>
      <c r="L26" s="18">
        <v>2.35</v>
      </c>
      <c r="M26">
        <v>1753</v>
      </c>
      <c r="N26">
        <v>184</v>
      </c>
      <c r="O26" s="18">
        <v>2.2200000000000002</v>
      </c>
      <c r="P26">
        <v>108</v>
      </c>
      <c r="Q26" s="18">
        <v>1.3</v>
      </c>
      <c r="R26" s="17">
        <v>2003.8965517241379</v>
      </c>
      <c r="S26">
        <v>1441</v>
      </c>
      <c r="T26">
        <v>109</v>
      </c>
      <c r="U26" s="18">
        <v>1.31</v>
      </c>
      <c r="V26">
        <v>119</v>
      </c>
      <c r="W26" s="18">
        <v>1.43</v>
      </c>
      <c r="X26" s="17">
        <v>2141</v>
      </c>
      <c r="Y26">
        <v>2095</v>
      </c>
      <c r="Z26">
        <v>137</v>
      </c>
      <c r="AA26" s="18">
        <v>1.65</v>
      </c>
      <c r="AB26">
        <v>91</v>
      </c>
      <c r="AC26" s="18">
        <v>1.1000000000000001</v>
      </c>
    </row>
    <row r="27" spans="1:29" x14ac:dyDescent="0.35">
      <c r="A27" s="23">
        <v>20</v>
      </c>
      <c r="B27">
        <v>2807</v>
      </c>
      <c r="C27">
        <v>238</v>
      </c>
      <c r="D27" s="18">
        <v>3.13</v>
      </c>
      <c r="E27">
        <v>158</v>
      </c>
      <c r="F27" s="18">
        <v>2.08</v>
      </c>
      <c r="G27" s="17">
        <v>2210.7179487179487</v>
      </c>
      <c r="H27">
        <v>3607</v>
      </c>
      <c r="I27">
        <v>395</v>
      </c>
      <c r="J27" s="18">
        <f>I27/76</f>
        <v>5.1973684210526319</v>
      </c>
      <c r="K27">
        <v>261</v>
      </c>
      <c r="L27" s="18">
        <f>K27/76</f>
        <v>3.4342105263157894</v>
      </c>
      <c r="M27">
        <v>2776</v>
      </c>
      <c r="N27">
        <v>361</v>
      </c>
      <c r="O27" s="18">
        <f>N27/76</f>
        <v>4.75</v>
      </c>
      <c r="P27">
        <v>149</v>
      </c>
      <c r="Q27" s="18">
        <f>P27/76</f>
        <v>1.9605263157894737</v>
      </c>
      <c r="R27" s="17">
        <v>2348.625</v>
      </c>
      <c r="S27">
        <v>2024</v>
      </c>
      <c r="T27">
        <v>236</v>
      </c>
      <c r="U27" s="18">
        <f>T27/76</f>
        <v>3.1052631578947367</v>
      </c>
      <c r="V27">
        <v>109</v>
      </c>
      <c r="W27" s="18">
        <f>V27/76</f>
        <v>1.4342105263157894</v>
      </c>
      <c r="X27" s="17">
        <v>2051</v>
      </c>
      <c r="Y27">
        <v>2720</v>
      </c>
      <c r="Z27">
        <v>311</v>
      </c>
      <c r="AA27" s="18">
        <f>Z27/76</f>
        <v>4.0921052631578947</v>
      </c>
      <c r="AB27">
        <v>144</v>
      </c>
      <c r="AC27" s="18">
        <f>AB27/76</f>
        <v>1.8947368421052631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8BAEB-50B0-4A3B-A61E-56E71F54E032}">
  <dimension ref="A1:H44"/>
  <sheetViews>
    <sheetView workbookViewId="0">
      <selection activeCell="J13" sqref="J13"/>
    </sheetView>
  </sheetViews>
  <sheetFormatPr defaultRowHeight="14.5" x14ac:dyDescent="0.35"/>
  <sheetData>
    <row r="1" spans="2:8" ht="24.5" x14ac:dyDescent="0.35">
      <c r="B1" s="5" t="s">
        <v>8</v>
      </c>
      <c r="C1" s="5" t="s">
        <v>9</v>
      </c>
      <c r="D1" s="5" t="s">
        <v>0</v>
      </c>
      <c r="E1" s="5" t="s">
        <v>1</v>
      </c>
      <c r="F1" s="5" t="s">
        <v>3</v>
      </c>
      <c r="G1" s="5" t="s">
        <v>10</v>
      </c>
      <c r="H1" s="5" t="s">
        <v>11</v>
      </c>
    </row>
    <row r="2" spans="2:8" x14ac:dyDescent="0.35">
      <c r="B2" s="5"/>
      <c r="C2" s="5"/>
      <c r="D2" s="5"/>
      <c r="E2" s="5"/>
      <c r="F2" s="2"/>
      <c r="G2" s="2"/>
    </row>
    <row r="3" spans="2:8" x14ac:dyDescent="0.35">
      <c r="B3">
        <v>1870</v>
      </c>
      <c r="C3">
        <v>2025</v>
      </c>
      <c r="D3">
        <v>1607</v>
      </c>
      <c r="E3">
        <v>2050</v>
      </c>
      <c r="F3">
        <v>2288</v>
      </c>
      <c r="G3">
        <v>2557</v>
      </c>
    </row>
    <row r="4" spans="2:8" x14ac:dyDescent="0.35">
      <c r="B4">
        <v>1840</v>
      </c>
      <c r="C4" s="5"/>
      <c r="D4">
        <v>1560</v>
      </c>
      <c r="E4">
        <v>1844</v>
      </c>
      <c r="F4">
        <v>1757</v>
      </c>
      <c r="G4">
        <v>1743</v>
      </c>
      <c r="H4">
        <v>1848</v>
      </c>
    </row>
    <row r="5" spans="2:8" x14ac:dyDescent="0.35">
      <c r="B5" s="5"/>
      <c r="C5">
        <v>1716</v>
      </c>
      <c r="D5">
        <v>2114</v>
      </c>
      <c r="E5">
        <v>2234</v>
      </c>
      <c r="F5">
        <v>2369</v>
      </c>
      <c r="G5">
        <v>2169</v>
      </c>
      <c r="H5">
        <v>2166</v>
      </c>
    </row>
    <row r="6" spans="2:8" x14ac:dyDescent="0.35">
      <c r="B6">
        <v>1846</v>
      </c>
      <c r="C6">
        <v>1874</v>
      </c>
      <c r="E6">
        <v>2010</v>
      </c>
      <c r="G6">
        <v>2197</v>
      </c>
    </row>
    <row r="7" spans="2:8" x14ac:dyDescent="0.35">
      <c r="B7">
        <v>1949</v>
      </c>
      <c r="C7" s="5"/>
      <c r="D7">
        <v>2074</v>
      </c>
      <c r="E7" s="5"/>
      <c r="F7">
        <v>1926</v>
      </c>
      <c r="G7" s="2"/>
      <c r="H7">
        <v>2273</v>
      </c>
    </row>
    <row r="8" spans="2:8" x14ac:dyDescent="0.35">
      <c r="B8">
        <v>1808</v>
      </c>
      <c r="C8">
        <v>1925</v>
      </c>
      <c r="E8">
        <v>2060</v>
      </c>
      <c r="F8">
        <v>2519</v>
      </c>
      <c r="G8">
        <v>2389</v>
      </c>
    </row>
    <row r="9" spans="2:8" x14ac:dyDescent="0.35">
      <c r="B9">
        <v>973</v>
      </c>
      <c r="C9">
        <v>1506</v>
      </c>
      <c r="D9">
        <v>1839</v>
      </c>
      <c r="E9">
        <v>1817</v>
      </c>
      <c r="F9">
        <v>1952</v>
      </c>
      <c r="G9">
        <v>1959</v>
      </c>
    </row>
    <row r="10" spans="2:8" x14ac:dyDescent="0.35">
      <c r="B10">
        <v>2185</v>
      </c>
      <c r="D10">
        <v>1833</v>
      </c>
      <c r="E10">
        <v>1311</v>
      </c>
      <c r="F10">
        <v>2032</v>
      </c>
      <c r="G10">
        <v>1853</v>
      </c>
    </row>
    <row r="11" spans="2:8" x14ac:dyDescent="0.35">
      <c r="C11">
        <v>2043</v>
      </c>
      <c r="D11">
        <v>2084</v>
      </c>
      <c r="E11">
        <v>2005</v>
      </c>
      <c r="F11">
        <v>2199</v>
      </c>
      <c r="G11">
        <v>2121</v>
      </c>
      <c r="H11">
        <v>1898</v>
      </c>
    </row>
    <row r="12" spans="2:8" x14ac:dyDescent="0.35">
      <c r="C12">
        <v>2068</v>
      </c>
      <c r="D12">
        <v>2028</v>
      </c>
      <c r="E12">
        <v>2026</v>
      </c>
      <c r="F12">
        <v>2026</v>
      </c>
      <c r="G12">
        <v>2080</v>
      </c>
      <c r="H12">
        <v>2102</v>
      </c>
    </row>
    <row r="13" spans="2:8" x14ac:dyDescent="0.35">
      <c r="C13">
        <v>2159</v>
      </c>
      <c r="D13">
        <v>2130</v>
      </c>
      <c r="E13">
        <v>1823</v>
      </c>
      <c r="F13">
        <v>2214</v>
      </c>
      <c r="G13">
        <v>2256</v>
      </c>
      <c r="H13">
        <v>1929</v>
      </c>
    </row>
    <row r="14" spans="2:8" x14ac:dyDescent="0.35">
      <c r="C14">
        <v>2202</v>
      </c>
      <c r="D14">
        <v>2070</v>
      </c>
      <c r="E14">
        <v>2051</v>
      </c>
      <c r="F14">
        <v>2651</v>
      </c>
      <c r="G14">
        <v>2189</v>
      </c>
    </row>
    <row r="15" spans="2:8" x14ac:dyDescent="0.35">
      <c r="C15">
        <v>1800</v>
      </c>
      <c r="D15">
        <v>1987</v>
      </c>
      <c r="E15">
        <v>1781</v>
      </c>
      <c r="F15">
        <v>1942</v>
      </c>
      <c r="G15">
        <v>1897</v>
      </c>
    </row>
    <row r="16" spans="2:8" x14ac:dyDescent="0.35">
      <c r="C16">
        <v>2163</v>
      </c>
      <c r="D16">
        <v>2009</v>
      </c>
      <c r="E16">
        <v>2401</v>
      </c>
    </row>
    <row r="17" spans="1:8" x14ac:dyDescent="0.35">
      <c r="B17">
        <v>1932</v>
      </c>
      <c r="C17">
        <v>1893</v>
      </c>
      <c r="D17" s="1"/>
      <c r="E17">
        <v>2025</v>
      </c>
      <c r="F17">
        <v>2265</v>
      </c>
      <c r="G17" s="1"/>
      <c r="H17">
        <v>1910</v>
      </c>
    </row>
    <row r="18" spans="1:8" x14ac:dyDescent="0.35">
      <c r="A18" t="s">
        <v>12</v>
      </c>
      <c r="B18">
        <f>AVERAGE(B2:B17)</f>
        <v>1800.375</v>
      </c>
      <c r="C18">
        <f t="shared" ref="C18:H18" si="0">AVERAGE(C2:C17)</f>
        <v>1947.8333333333333</v>
      </c>
      <c r="D18">
        <f t="shared" si="0"/>
        <v>1944.5833333333333</v>
      </c>
      <c r="E18">
        <f t="shared" si="0"/>
        <v>1959.8571428571429</v>
      </c>
      <c r="F18">
        <f t="shared" si="0"/>
        <v>2164.6153846153848</v>
      </c>
      <c r="G18">
        <f t="shared" si="0"/>
        <v>2117.5</v>
      </c>
      <c r="H18">
        <f t="shared" si="0"/>
        <v>2018</v>
      </c>
    </row>
    <row r="19" spans="1:8" x14ac:dyDescent="0.35">
      <c r="A19" t="s">
        <v>7</v>
      </c>
      <c r="B19">
        <f>STDEV(B3:B17)</f>
        <v>354.6543337230936</v>
      </c>
      <c r="C19">
        <f t="shared" ref="C19:H19" si="1">STDEV(C3:C17)</f>
        <v>205.54532052050845</v>
      </c>
      <c r="D19">
        <f t="shared" si="1"/>
        <v>193.85301757837672</v>
      </c>
      <c r="E19">
        <f t="shared" si="1"/>
        <v>250.37813161538082</v>
      </c>
      <c r="F19">
        <f t="shared" si="1"/>
        <v>256.17459490925972</v>
      </c>
      <c r="G19">
        <f t="shared" si="1"/>
        <v>230.71253266190965</v>
      </c>
      <c r="H19">
        <f t="shared" si="1"/>
        <v>161.69415573854238</v>
      </c>
    </row>
    <row r="22" spans="1:8" ht="24.5" x14ac:dyDescent="0.35">
      <c r="B22" s="6" t="s">
        <v>13</v>
      </c>
      <c r="C22" s="6" t="s">
        <v>13</v>
      </c>
      <c r="D22" s="6" t="s">
        <v>13</v>
      </c>
      <c r="E22" s="6" t="s">
        <v>13</v>
      </c>
      <c r="F22" s="6" t="s">
        <v>13</v>
      </c>
      <c r="G22" s="6" t="s">
        <v>13</v>
      </c>
      <c r="H22" s="6" t="s">
        <v>13</v>
      </c>
    </row>
    <row r="23" spans="1:8" x14ac:dyDescent="0.35">
      <c r="B23" s="6"/>
      <c r="C23" s="6"/>
      <c r="D23" s="6"/>
      <c r="E23" s="6"/>
      <c r="F23" s="3"/>
      <c r="G23" s="3"/>
    </row>
    <row r="24" spans="1:8" x14ac:dyDescent="0.35">
      <c r="B24">
        <v>28.2</v>
      </c>
      <c r="C24">
        <v>30.5</v>
      </c>
      <c r="D24">
        <v>24.2</v>
      </c>
      <c r="E24">
        <v>30.9</v>
      </c>
      <c r="F24">
        <v>34.5</v>
      </c>
      <c r="G24">
        <v>38.5</v>
      </c>
      <c r="H24" s="7"/>
    </row>
    <row r="25" spans="1:8" x14ac:dyDescent="0.35">
      <c r="B25" s="6">
        <v>38.700000000000003</v>
      </c>
      <c r="C25" s="9"/>
      <c r="D25" s="6">
        <v>32.799999999999997</v>
      </c>
      <c r="E25" s="6">
        <v>38.799999999999997</v>
      </c>
      <c r="F25" s="3">
        <v>40</v>
      </c>
      <c r="G25" s="3">
        <v>36.700000000000003</v>
      </c>
      <c r="H25">
        <v>38.9</v>
      </c>
    </row>
    <row r="26" spans="1:8" x14ac:dyDescent="0.35">
      <c r="B26" s="9"/>
      <c r="C26" s="6">
        <v>27.7</v>
      </c>
      <c r="D26" s="6">
        <v>35.700000000000003</v>
      </c>
      <c r="E26" s="6">
        <v>36</v>
      </c>
      <c r="F26" s="3">
        <v>38.200000000000003</v>
      </c>
      <c r="G26" s="3">
        <v>35</v>
      </c>
      <c r="H26">
        <v>34.9</v>
      </c>
    </row>
    <row r="27" spans="1:8" x14ac:dyDescent="0.35">
      <c r="B27" s="6"/>
      <c r="C27" s="6"/>
      <c r="D27" s="6"/>
      <c r="E27" s="6"/>
      <c r="F27" s="3"/>
      <c r="G27" s="3"/>
    </row>
    <row r="28" spans="1:8" x14ac:dyDescent="0.35">
      <c r="B28" s="6"/>
      <c r="C28" s="6"/>
      <c r="D28" s="6"/>
      <c r="E28" s="6"/>
      <c r="F28" s="3"/>
      <c r="G28" s="3"/>
    </row>
    <row r="29" spans="1:8" x14ac:dyDescent="0.35">
      <c r="B29">
        <v>32.4</v>
      </c>
      <c r="C29">
        <v>32.9</v>
      </c>
      <c r="D29" s="4"/>
      <c r="E29">
        <v>35.299999999999997</v>
      </c>
      <c r="F29">
        <v>47.8</v>
      </c>
      <c r="G29">
        <v>38.5</v>
      </c>
      <c r="H29" s="7"/>
    </row>
    <row r="30" spans="1:8" x14ac:dyDescent="0.35">
      <c r="B30" s="6">
        <v>35.1</v>
      </c>
      <c r="C30" s="9"/>
      <c r="D30" s="6">
        <v>37.4</v>
      </c>
      <c r="E30" s="8"/>
      <c r="F30" s="3">
        <v>34.700000000000003</v>
      </c>
      <c r="G30" s="10"/>
      <c r="H30">
        <v>40.9</v>
      </c>
    </row>
    <row r="31" spans="1:8" x14ac:dyDescent="0.35">
      <c r="B31" s="6"/>
      <c r="C31" s="6"/>
      <c r="D31" s="6"/>
      <c r="E31" s="6"/>
      <c r="F31" s="3"/>
      <c r="G31" s="3"/>
    </row>
    <row r="32" spans="1:8" x14ac:dyDescent="0.35">
      <c r="B32" s="6"/>
      <c r="C32" s="6"/>
      <c r="D32" s="6"/>
      <c r="E32" s="6"/>
      <c r="F32" s="3"/>
      <c r="G32" s="3"/>
    </row>
    <row r="33" spans="2:8" x14ac:dyDescent="0.35">
      <c r="B33">
        <v>26.3</v>
      </c>
      <c r="C33">
        <v>28</v>
      </c>
      <c r="D33" s="4"/>
      <c r="E33">
        <v>29.9</v>
      </c>
      <c r="F33">
        <v>36.6</v>
      </c>
      <c r="G33">
        <v>34.700000000000003</v>
      </c>
      <c r="H33" s="7"/>
    </row>
    <row r="34" spans="2:8" x14ac:dyDescent="0.35">
      <c r="B34">
        <v>16.2</v>
      </c>
      <c r="C34">
        <v>25.1</v>
      </c>
      <c r="D34">
        <v>30.7</v>
      </c>
      <c r="E34">
        <v>30.3</v>
      </c>
      <c r="F34">
        <v>32.6</v>
      </c>
      <c r="G34">
        <v>32.700000000000003</v>
      </c>
      <c r="H34" s="7"/>
    </row>
    <row r="35" spans="2:8" x14ac:dyDescent="0.35">
      <c r="B35" s="6">
        <v>35.1</v>
      </c>
      <c r="C35" s="7"/>
      <c r="D35">
        <v>29.5</v>
      </c>
      <c r="E35">
        <v>21.1</v>
      </c>
      <c r="F35" s="3">
        <v>32.700000000000003</v>
      </c>
      <c r="G35">
        <v>29.8</v>
      </c>
      <c r="H35" s="7"/>
    </row>
    <row r="36" spans="2:8" x14ac:dyDescent="0.35">
      <c r="B36" s="7"/>
      <c r="C36">
        <v>32.799999999999997</v>
      </c>
      <c r="D36">
        <v>33.5</v>
      </c>
      <c r="E36">
        <v>32.200000000000003</v>
      </c>
      <c r="F36">
        <v>35.4</v>
      </c>
      <c r="G36">
        <v>34.1</v>
      </c>
      <c r="H36">
        <v>30.5</v>
      </c>
    </row>
    <row r="37" spans="2:8" x14ac:dyDescent="0.35">
      <c r="B37" s="7"/>
      <c r="C37">
        <v>32.6</v>
      </c>
      <c r="D37">
        <v>31.9</v>
      </c>
      <c r="E37">
        <v>31.9</v>
      </c>
    </row>
    <row r="38" spans="2:8" x14ac:dyDescent="0.35">
      <c r="B38" s="7"/>
      <c r="C38">
        <v>34.4</v>
      </c>
      <c r="D38">
        <v>34</v>
      </c>
      <c r="E38">
        <v>29.1</v>
      </c>
      <c r="F38">
        <v>35.299999999999997</v>
      </c>
      <c r="G38">
        <v>36</v>
      </c>
      <c r="H38">
        <v>30.8</v>
      </c>
    </row>
    <row r="39" spans="2:8" x14ac:dyDescent="0.35">
      <c r="B39" s="7"/>
      <c r="C39">
        <v>34.799999999999997</v>
      </c>
      <c r="D39">
        <v>32.700000000000003</v>
      </c>
      <c r="E39">
        <v>32.4</v>
      </c>
      <c r="F39">
        <v>41.9</v>
      </c>
      <c r="G39">
        <v>34.6</v>
      </c>
      <c r="H39" s="4"/>
    </row>
    <row r="40" spans="2:8" x14ac:dyDescent="0.35">
      <c r="B40" s="7"/>
      <c r="C40">
        <v>29.9</v>
      </c>
      <c r="D40">
        <v>33</v>
      </c>
      <c r="E40">
        <v>29.6</v>
      </c>
      <c r="F40">
        <v>32.299999999999997</v>
      </c>
      <c r="G40">
        <v>31.5</v>
      </c>
      <c r="H40" s="4"/>
    </row>
    <row r="41" spans="2:8" x14ac:dyDescent="0.35">
      <c r="B41" s="7"/>
      <c r="C41">
        <v>35.6</v>
      </c>
      <c r="D41">
        <v>33.1</v>
      </c>
      <c r="E41">
        <v>39.6</v>
      </c>
      <c r="F41" s="11"/>
      <c r="G41" s="11"/>
      <c r="H41" s="11"/>
    </row>
    <row r="42" spans="2:8" x14ac:dyDescent="0.35">
      <c r="B42" s="7"/>
    </row>
    <row r="43" spans="2:8" x14ac:dyDescent="0.35">
      <c r="C43" s="1"/>
    </row>
    <row r="44" spans="2:8" x14ac:dyDescent="0.35">
      <c r="B44">
        <v>29.7</v>
      </c>
      <c r="C44">
        <v>29.1</v>
      </c>
      <c r="D44" s="7"/>
      <c r="E44">
        <v>31.2</v>
      </c>
      <c r="F44">
        <v>34.799999999999997</v>
      </c>
      <c r="G44" s="4"/>
      <c r="H44">
        <v>29.4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DATA</vt:lpstr>
      <vt:lpstr>Sheet1 OLD</vt:lpstr>
    </vt:vector>
  </TitlesOfParts>
  <Manager/>
  <Company>Birmingham City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Jennie Carter</dc:creator>
  <cp:keywords/>
  <dc:description/>
  <cp:lastModifiedBy>Jennie Carter </cp:lastModifiedBy>
  <cp:revision/>
  <dcterms:created xsi:type="dcterms:W3CDTF">2021-11-25T13:18:58Z</dcterms:created>
  <dcterms:modified xsi:type="dcterms:W3CDTF">2024-01-12T11:10:18Z</dcterms:modified>
  <cp:category/>
  <cp:contentStatus/>
</cp:coreProperties>
</file>